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Összesítő_2019" sheetId="1" r:id="rId1"/>
    <sheet name="További eredményeink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<sst xmlns="http://schemas.openxmlformats.org/spreadsheetml/2006/main" count="74" uniqueCount="66">
  <si>
    <t>Bevétel (Ft.):</t>
  </si>
  <si>
    <t>Összesen:</t>
  </si>
  <si>
    <t>Időszak: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</si>
  <si>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</si>
  <si>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</si>
  <si>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</si>
  <si>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</si>
  <si>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</si>
  <si>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</si>
  <si>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</si>
  <si>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</si>
  <si>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</si>
  <si>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</si>
  <si>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</si>
  <si>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</si>
  <si>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Parkolási bevétel összesen (Ft):</t>
  </si>
  <si>
    <t>Összes érmés bevétel  (Ft):</t>
  </si>
  <si>
    <t>Mobil parkolás összesen (Ft):</t>
  </si>
  <si>
    <t>Befizetett pótdíj (Ft):</t>
  </si>
  <si>
    <t>II. Kerület</t>
  </si>
  <si>
    <t>Főváros</t>
  </si>
  <si>
    <r>
      <t xml:space="preserve">Parkolási bevétel összesen - </t>
    </r>
    <r>
      <rPr>
        <b/>
        <u val="single"/>
        <sz val="9"/>
        <rFont val="Arial"/>
        <family val="2"/>
      </rPr>
      <t>MINDKÉT ÖNKORMÁNYZAT</t>
    </r>
    <r>
      <rPr>
        <b/>
        <sz val="9"/>
        <rFont val="Arial"/>
        <family val="2"/>
      </rPr>
      <t xml:space="preserve"> - összesen (Ft):</t>
    </r>
  </si>
  <si>
    <t>Összes parkolási bevétel - 2018. (Ft):</t>
  </si>
  <si>
    <t>Változás 2018-ról 2019-re (%):</t>
  </si>
  <si>
    <t>Parkolással kapcsolatos (bruttó) bevételek 2019.01.01-2019.12.31.</t>
  </si>
  <si>
    <t>Parkoló kártya és feltöltés bevétel (Ft):</t>
  </si>
  <si>
    <t>II. kerület:</t>
  </si>
  <si>
    <t>Főváros:</t>
  </si>
  <si>
    <t>Mindkét Önk.:</t>
  </si>
  <si>
    <t>+</t>
  </si>
  <si>
    <t>Rózsadomb Kft. - várakozó hely megváltás bev. (Ft):</t>
  </si>
  <si>
    <t>Kártérítés - PA rongálás (Ft):</t>
  </si>
  <si>
    <t>2019-ben teljesült egyéb parkolási bevételek - II. kerület:</t>
  </si>
  <si>
    <t>Elfogadott előirányzat - 2019 (Ft):</t>
  </si>
  <si>
    <t>Teljesült előirányzat - 2019 (Ft):</t>
  </si>
  <si>
    <t>Bevétel teljesülés - 2019 (%):</t>
  </si>
  <si>
    <t>Online bankkártyás fizetés</t>
  </si>
  <si>
    <t>Parkolási Ügyfélszolgálati Osztály folyamatainak 'újragondolása'</t>
  </si>
  <si>
    <t>II. Költséghatékonyságot, követelés állomány csökkenését célzó lépések a parkolási terület mindkét osztálya esetén:</t>
  </si>
  <si>
    <t xml:space="preserve"> - az éves szinten keletkező több ezer jogi eset fentiekben jelzett csökkenése segíti a hatékonyabb munkavégzést.</t>
  </si>
  <si>
    <t>Elektronikus postai feladás tesztelése</t>
  </si>
  <si>
    <t xml:space="preserve"> - a 2019. október 1-jével kötött biztosítás teljeskörű - kiterjed a rongálás során keletkezett külsérelmi nyomokra is -, valamint alacsonyabb az éves díj és az önrész mértéke is.</t>
  </si>
  <si>
    <t>Második felszólító levél csoport képzés módosítás</t>
  </si>
  <si>
    <t>Bankkártyás fizetés - szerződéses partner váltás</t>
  </si>
  <si>
    <t>Fizetési felszólítás - online bankkártyás fizetés</t>
  </si>
  <si>
    <t>Teljes kitöltöttségű csekk alkalmazása</t>
  </si>
  <si>
    <t xml:space="preserve"> - cél volt többek között a jogi eljárásra kerülő pótdíjak számának további csökkentése. A 2018. júniusában indított második felszólító levél kapcsán 12%-kal, az idei év második felétől alkalmazott új csoportképzéssel (nagyobb időszak pótdíjait küldjük ki egy csomagban) további kb. 6%-kal csökkent a jogi eljárásra kerülő pótdjak száma,</t>
  </si>
  <si>
    <t>5 db parkolási bankszámla 1 db-ra csökkentése</t>
  </si>
  <si>
    <t xml:space="preserve"> - a parkolási rendszerből lekérdezhető, Áfa bevallást, könyvelést alátámasztó analitikák már biztosítják a bevételek 1 bankszámlán történő kezelését a kerületi és fővárosi bevételek elkülönítése mellet. Az 1 bankszámlára áttérést 2019. őszén kezdtük előkészíteni, várhatóan 2020. 2. negyedévében már csak 1 bankszámlát használunk majd. Cél a hatékonyabb munkavégzés alacsonyabb költségek mellett.</t>
  </si>
  <si>
    <t xml:space="preserve"> - elkezdődött a parkolási pótdíjakat érintő felszólító levelek kapcsán az elektronikus postai feladás tesztelése 2019. második felében, a Magyar Posta Zrt. rendszeréhez történő csatlakozás időpontjáról még nincs információnk, még további tesztelés szükséges.</t>
  </si>
  <si>
    <t>I. Parkolás ellenőrzés hatékonyságának javulása:</t>
  </si>
  <si>
    <t xml:space="preserve"> - az ipari pda-k vonalkód olvasójának alkalmazása gyorsabb, hatékonyabb munkavégzést biztosít, minimális hibalehetőség mellett. </t>
  </si>
  <si>
    <t>III. A hatékonyságot befolyásoló humán tényezők változása:</t>
  </si>
  <si>
    <t xml:space="preserve"> - a 2018-as évvel azonos létszám mellett (átlagosan 24 fő/hó) közel 9%-kal volt több a parkolás ellenőrzések száma mindemellett a kiszabott pótdíjak száma 7%-kal csökkent, a fizetési hajlandóság pedig több mint 4%-kal nőtt,</t>
  </si>
  <si>
    <t xml:space="preserve"> - pótídíj kiszabáskor készülő helyszíni fotók minősége: a szürkületi időszakban okos telefonnal készített helyszíni fotók minősége miatt korábban a pótdíjak jelentős hányadát nem tudtuk tovább vinni jogi eljárásra, az ipari pda-kkal, szürkületi időszakban készített fotók is megállják a helyüket bírósági eljárás során. A szürkületi időszakban kiszabott pótdíjak száma az összes pótdíj több mint 10%-át teszi ki,</t>
  </si>
  <si>
    <t xml:space="preserve"> - a fentiek miatt a 2017-es évhez viszonyítva közel 20%-kal nagyobb a jogi eljárás előtti megtérülés, ami a jogi eljárás költségeinek csökkenésével is jár, 2018-ról 2019-re 34%-kal csökkent a jogi eljárásra felhasznált költségek mértéke,</t>
  </si>
  <si>
    <t xml:space="preserve"> - a parkolás ellenőrzéshez használt oksos telefonok esetén éves szinten átlagosan 10-15 db selejtezés és havi 2-3 szervizeléssel szemben az elmúlt egy évben néhány kisebb meghibásodás volt, melyet garanciálsis keretek között javítottak, selejtezés nem történt,</t>
  </si>
  <si>
    <t xml:space="preserve"> - az ipari pda-k használatával megszűnt az időjárás szélsőségei miatti leállás.  A tavalyi évhez viszonyítva nagyobb időszakot érintett a szélsőséges időjárás, ennek ellenére 9%-kal volt magasabb a parkolás ellenőrzések száma,</t>
  </si>
  <si>
    <t xml:space="preserve"> - 2019-ben kezdődött meg a jogi eljárás alatt álló ügyek adminisztratív feladatainak optimalizálását célzó folyamatjavítás, mely a 2020-as évben is folytatódik, a költséghatékonyabb feladatvégzés biztosítása érdekében, melynek része volt a fenti, a második felszólító levél csoport képzés módosítása is,</t>
  </si>
  <si>
    <t xml:space="preserve"> - az 'újragondolás' főbb területei: parkolási rendszert érintő fejlesztések, munkafolyamatok átszervezése, elektronikus ügyintézés irányába történő elmozdulás.</t>
  </si>
  <si>
    <t xml:space="preserve"> - a korábbihoz viszonyítva kevesebb, mint a harmada a szogláltatás díja az új szerződés esetén.</t>
  </si>
  <si>
    <t xml:space="preserve"> - 2019-ben indult az Ügyfélablakon keresztül pótdíjak bankkártyával történő fizetésének előkészítése. A pótdíjak online bankkártyás fizetésének biztosítása 2020. január végére várható. Cél többek között az ügyfelek ösztönzése, hogy egyre inkább ezt a fizeztési módot válasszák az igen költséges csekkes fizetéssel szemben.</t>
  </si>
  <si>
    <t xml:space="preserve"> - a pótdíj tasakba kerülő Fizetési felszólítás új formát kapott, valamint kiegészült egy az Ügyfélablakra mutató, regisztráció nélkül közvetlen az online bankkártyás fizetési felületre irányító QR kóddal, mely többek között a külföldi ügyfelek pótdíj befizetését is könnyíti majd, melyhez rendelkezésre áll majd egy angol nyelvű felület is az Ügyfélablakon. Ennek élesítése szintén 2020. január végére várható. </t>
  </si>
  <si>
    <t xml:space="preserve"> - az 1 bankszámlára áttérést követően teljes kitöltöttségű csekket használunk majd a felszólító levelek esetén, ami jelentősen kisebb költségvonzatú. A Magyar Posta Zrt-vel már ősszel megkezdtük az ezzel kapcsolatos egyeztetéseket.</t>
  </si>
  <si>
    <t>Parkoló-automaták - biztosító váltás</t>
  </si>
  <si>
    <t xml:space="preserve"> - a 2019-es év során mindkét osztály esetén  a korábbi évekhez viszonyítva jelentős pozitív változás volt tapasztalható a kollégák feladatvégzését és kommunikációját tekintve. Ez főként önálló, felelős, proaktív hozzáállást jelentett, valamint az osztályon belüli és a társosztályok munkáját egyaránt támogató munkavégzésben nyilvánult meg. Emellett kollgéáink részéről nagyobb megelégedettséget tapasztaltunk az elmúlt év során.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</si>
</sst>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0_ ;\-#,##0.0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32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27" borderId="19" xfId="0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4" fillId="33" borderId="2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27" borderId="26" xfId="0" applyFont="1" applyFill="1" applyBorder="1" applyAlignment="1">
      <alignment horizontal="center" vertical="center" wrapText="1"/>
    </xf>
    <xf numFmtId="3" fontId="5" fillId="0" borderId="29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 horizontal="right"/>
    </xf>
    <xf numFmtId="3" fontId="5" fillId="0" borderId="34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7" fillId="0" borderId="0" xfId="0" applyFont="1" applyAlignment="1">
      <alignment/>
    </xf>
    <xf numFmtId="9" fontId="4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0" fontId="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5" fillId="34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34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10" fillId="0" borderId="36" xfId="0" applyFont="1" applyFill="1" applyBorder="1" applyAlignment="1">
      <alignment wrapText="1"/>
    </xf>
    <xf numFmtId="0" fontId="10" fillId="0" borderId="37" xfId="0" applyFont="1" applyFill="1" applyBorder="1" applyAlignment="1">
      <alignment wrapText="1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wrapText="1"/>
    </xf>
    <xf numFmtId="0" fontId="10" fillId="0" borderId="4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32" borderId="41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35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 wrapText="1"/>
    </xf>
    <xf numFmtId="0" fontId="0" fillId="32" borderId="43" xfId="0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0" fillId="32" borderId="44" xfId="0" applyFill="1" applyBorder="1" applyAlignment="1">
      <alignment/>
    </xf>
    <xf numFmtId="0" fontId="10" fillId="0" borderId="47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9" fillId="35" borderId="49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0" fillId="35" borderId="24" xfId="0" applyFill="1" applyBorder="1" applyAlignment="1">
      <alignment/>
    </xf>
    <xf numFmtId="0" fontId="0" fillId="35" borderId="18" xfId="0" applyFill="1" applyBorder="1" applyAlignment="1">
      <alignment/>
    </xf>
    <xf numFmtId="0" fontId="10" fillId="0" borderId="48" xfId="0" applyFont="1" applyFill="1" applyBorder="1" applyAlignment="1">
      <alignment wrapText="1"/>
    </xf>
    <xf numFmtId="0" fontId="0" fillId="0" borderId="36" xfId="0" applyFill="1" applyBorder="1" applyAlignment="1">
      <alignment wrapText="1"/>
    </xf>
    <xf numFmtId="0" fontId="10" fillId="0" borderId="38" xfId="0" applyFont="1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0" fillId="35" borderId="24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kolasi%20Osztaly\P&#233;nz&#252;gy\P&#233;nz&#252;gy-VEGYES\JELENT&#201;SEK,%20BESZ&#193;MOL&#211;K\JEGYZ&#336;\&#214;SSZES&#205;T&#336;%20ADATOK%20-%20JEGYZ&#336;NEK\2018\&#214;sszes&#237;t&#337;_2018.01.01%20-%202018.12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_2018"/>
      <sheetName val="Egyéb parkolási eredmények"/>
      <sheetName val="tájékoztató adatok"/>
    </sheetNames>
    <sheetDataSet>
      <sheetData sheetId="0">
        <row r="12">
          <cell r="J12">
            <v>109101272</v>
          </cell>
        </row>
        <row r="13">
          <cell r="J13">
            <v>106757387</v>
          </cell>
        </row>
        <row r="14">
          <cell r="J14">
            <v>102435676</v>
          </cell>
        </row>
        <row r="15">
          <cell r="J15">
            <v>106030297</v>
          </cell>
        </row>
        <row r="17">
          <cell r="K17">
            <v>116059704</v>
          </cell>
        </row>
        <row r="18">
          <cell r="J18">
            <v>101285825</v>
          </cell>
        </row>
        <row r="20">
          <cell r="J20">
            <v>17789867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42"/>
  <sheetViews>
    <sheetView tabSelected="1" zoomScalePageLayoutView="0" workbookViewId="0" topLeftCell="A1">
      <selection activeCell="E38" sqref="E38"/>
    </sheetView>
  </sheetViews>
  <sheetFormatPr defaultColWidth="9.140625" defaultRowHeight="12.75"/>
  <cols>
    <col min="1" max="1" width="13.28125" style="0" bestFit="1" customWidth="1"/>
    <col min="2" max="7" width="13.28125" style="0" customWidth="1"/>
    <col min="8" max="10" width="15.7109375" style="0" customWidth="1"/>
    <col min="11" max="11" width="13.00390625" style="0" customWidth="1"/>
    <col min="12" max="12" width="10.8515625" style="0" customWidth="1"/>
    <col min="13" max="24" width="9.140625" style="0" customWidth="1"/>
    <col min="25" max="25" width="5.00390625" style="0" customWidth="1"/>
    <col min="26" max="26" width="17.28125" style="0" bestFit="1" customWidth="1"/>
  </cols>
  <sheetData>
    <row r="2" spans="1:10" ht="15.75">
      <c r="A2" s="78" t="s">
        <v>24</v>
      </c>
      <c r="B2" s="78"/>
      <c r="C2" s="78"/>
      <c r="D2" s="78"/>
      <c r="E2" s="78"/>
      <c r="F2" s="79"/>
      <c r="G2" s="79"/>
      <c r="H2" s="79"/>
      <c r="I2" s="79"/>
      <c r="J2" s="79"/>
    </row>
    <row r="3" ht="13.5" thickBot="1"/>
    <row r="4" spans="1:12" s="1" customFormat="1" ht="37.5" customHeight="1">
      <c r="A4" s="6" t="s">
        <v>0</v>
      </c>
      <c r="B4" s="90" t="s">
        <v>16</v>
      </c>
      <c r="C4" s="91"/>
      <c r="D4" s="90" t="s">
        <v>17</v>
      </c>
      <c r="E4" s="91"/>
      <c r="F4" s="90" t="s">
        <v>18</v>
      </c>
      <c r="G4" s="91"/>
      <c r="H4" s="80" t="s">
        <v>15</v>
      </c>
      <c r="I4" s="82" t="s">
        <v>15</v>
      </c>
      <c r="J4" s="82" t="s">
        <v>21</v>
      </c>
      <c r="K4" s="86" t="s">
        <v>22</v>
      </c>
      <c r="L4" s="88" t="s">
        <v>23</v>
      </c>
    </row>
    <row r="5" spans="1:12" ht="13.5" customHeight="1" thickBot="1">
      <c r="A5" s="84" t="s">
        <v>2</v>
      </c>
      <c r="B5" s="92"/>
      <c r="C5" s="93"/>
      <c r="D5" s="92"/>
      <c r="E5" s="93"/>
      <c r="F5" s="92"/>
      <c r="G5" s="93"/>
      <c r="H5" s="81"/>
      <c r="I5" s="83"/>
      <c r="J5" s="94"/>
      <c r="K5" s="87"/>
      <c r="L5" s="89"/>
    </row>
    <row r="6" spans="1:12" ht="13.5" customHeight="1" thickBot="1">
      <c r="A6" s="85"/>
      <c r="B6" s="11" t="s">
        <v>19</v>
      </c>
      <c r="C6" s="12" t="s">
        <v>20</v>
      </c>
      <c r="D6" s="26" t="s">
        <v>19</v>
      </c>
      <c r="E6" s="27" t="s">
        <v>20</v>
      </c>
      <c r="F6" s="25" t="s">
        <v>19</v>
      </c>
      <c r="G6" s="12" t="s">
        <v>20</v>
      </c>
      <c r="H6" s="11" t="s">
        <v>19</v>
      </c>
      <c r="I6" s="12" t="s">
        <v>20</v>
      </c>
      <c r="J6" s="95"/>
      <c r="K6" s="87"/>
      <c r="L6" s="89"/>
    </row>
    <row r="7" spans="1:26" ht="12.75">
      <c r="A7" s="7" t="s">
        <v>3</v>
      </c>
      <c r="B7" s="22">
        <v>13606065</v>
      </c>
      <c r="C7" s="22">
        <v>1717855</v>
      </c>
      <c r="D7" s="22">
        <v>61795505</v>
      </c>
      <c r="E7" s="28">
        <v>7540348</v>
      </c>
      <c r="F7" s="34">
        <v>24178206</v>
      </c>
      <c r="G7" s="35">
        <v>4453655</v>
      </c>
      <c r="H7" s="32">
        <f>+B7+D7+F7</f>
        <v>99579776</v>
      </c>
      <c r="I7" s="22">
        <f>+C7+E7+G7</f>
        <v>13711858</v>
      </c>
      <c r="J7" s="21">
        <f>SUM(H7:I7)</f>
        <v>113291634</v>
      </c>
      <c r="K7" s="41">
        <v>114862857</v>
      </c>
      <c r="L7" s="46">
        <f>J7/K7</f>
        <v>0.9863208782974987</v>
      </c>
      <c r="Z7" s="24"/>
    </row>
    <row r="8" spans="1:26" ht="12.75">
      <c r="A8" s="8" t="s">
        <v>4</v>
      </c>
      <c r="B8" s="14">
        <v>14959825</v>
      </c>
      <c r="C8" s="23">
        <v>2159990</v>
      </c>
      <c r="D8" s="14">
        <v>60753781</v>
      </c>
      <c r="E8" s="29">
        <v>7607554</v>
      </c>
      <c r="F8" s="17">
        <v>24191833</v>
      </c>
      <c r="G8" s="29">
        <f>2046585+1224737</f>
        <v>3271322</v>
      </c>
      <c r="H8" s="33">
        <f aca="true" t="shared" si="0" ref="H8:H18">+B8+D8+F8</f>
        <v>99905439</v>
      </c>
      <c r="I8" s="22">
        <f aca="true" t="shared" si="1" ref="I8:I18">+C8+E8+G8</f>
        <v>13038866</v>
      </c>
      <c r="J8" s="21">
        <f aca="true" t="shared" si="2" ref="J8:J15">SUM(H8:I8)</f>
        <v>112944305</v>
      </c>
      <c r="K8" s="41">
        <v>108942397</v>
      </c>
      <c r="L8" s="46">
        <f aca="true" t="shared" si="3" ref="L8:L18">J8/K8</f>
        <v>1.0367341651203066</v>
      </c>
      <c r="Z8" s="24"/>
    </row>
    <row r="9" spans="1:26" ht="12.75">
      <c r="A9" s="8" t="s">
        <v>5</v>
      </c>
      <c r="B9" s="14">
        <v>15618855</v>
      </c>
      <c r="C9" s="23">
        <v>2033185</v>
      </c>
      <c r="D9" s="14">
        <v>59582247</v>
      </c>
      <c r="E9" s="29">
        <v>7573512</v>
      </c>
      <c r="F9" s="17">
        <v>24787840</v>
      </c>
      <c r="G9" s="29">
        <f>2028104+1408289</f>
        <v>3436393</v>
      </c>
      <c r="H9" s="33">
        <f t="shared" si="0"/>
        <v>99988942</v>
      </c>
      <c r="I9" s="22">
        <f t="shared" si="1"/>
        <v>13043090</v>
      </c>
      <c r="J9" s="21">
        <f t="shared" si="2"/>
        <v>113032032</v>
      </c>
      <c r="K9" s="41">
        <v>108520853</v>
      </c>
      <c r="L9" s="46">
        <f t="shared" si="3"/>
        <v>1.0415696972083328</v>
      </c>
      <c r="Z9" s="24"/>
    </row>
    <row r="10" spans="1:26" ht="12.75">
      <c r="A10" s="9" t="s">
        <v>6</v>
      </c>
      <c r="B10" s="15">
        <v>14948475</v>
      </c>
      <c r="C10" s="23">
        <v>2214395</v>
      </c>
      <c r="D10" s="14">
        <v>58363501</v>
      </c>
      <c r="E10" s="29">
        <v>6860169</v>
      </c>
      <c r="F10" s="17">
        <v>24815706</v>
      </c>
      <c r="G10" s="36">
        <f>2029405+878644</f>
        <v>2908049</v>
      </c>
      <c r="H10" s="33">
        <f t="shared" si="0"/>
        <v>98127682</v>
      </c>
      <c r="I10" s="22">
        <f t="shared" si="1"/>
        <v>11982613</v>
      </c>
      <c r="J10" s="21">
        <f t="shared" si="2"/>
        <v>110110295</v>
      </c>
      <c r="K10" s="41">
        <v>107065512</v>
      </c>
      <c r="L10" s="46">
        <f t="shared" si="3"/>
        <v>1.028438504081501</v>
      </c>
      <c r="Z10" s="24"/>
    </row>
    <row r="11" spans="1:26" s="1" customFormat="1" ht="12.75">
      <c r="A11" s="8" t="s">
        <v>7</v>
      </c>
      <c r="B11" s="14">
        <v>16082455</v>
      </c>
      <c r="C11" s="14">
        <v>2464740</v>
      </c>
      <c r="D11" s="14">
        <v>66665921</v>
      </c>
      <c r="E11" s="29">
        <v>8193380</v>
      </c>
      <c r="F11" s="17">
        <v>24971021</v>
      </c>
      <c r="G11" s="37">
        <f>2330370+699695</f>
        <v>3030065</v>
      </c>
      <c r="H11" s="33">
        <f t="shared" si="0"/>
        <v>107719397</v>
      </c>
      <c r="I11" s="22">
        <f t="shared" si="1"/>
        <v>13688185</v>
      </c>
      <c r="J11" s="21">
        <f t="shared" si="2"/>
        <v>121407582</v>
      </c>
      <c r="K11" s="41">
        <v>116599924</v>
      </c>
      <c r="L11" s="46">
        <f t="shared" si="3"/>
        <v>1.041232085194155</v>
      </c>
      <c r="Z11" s="24"/>
    </row>
    <row r="12" spans="1:26" ht="12.75">
      <c r="A12" s="8" t="s">
        <v>8</v>
      </c>
      <c r="B12" s="14">
        <v>13906515</v>
      </c>
      <c r="C12" s="14">
        <v>1945985</v>
      </c>
      <c r="D12" s="14">
        <v>53863607</v>
      </c>
      <c r="E12" s="29">
        <v>6437526</v>
      </c>
      <c r="F12" s="17">
        <v>22332542</v>
      </c>
      <c r="G12" s="37">
        <f>1979852+2015880</f>
        <v>3995732</v>
      </c>
      <c r="H12" s="33">
        <f t="shared" si="0"/>
        <v>90102664</v>
      </c>
      <c r="I12" s="22">
        <f t="shared" si="1"/>
        <v>12379243</v>
      </c>
      <c r="J12" s="21">
        <f t="shared" si="2"/>
        <v>102481907</v>
      </c>
      <c r="K12" s="41">
        <f>'[1]Összesítő_2018'!$J$12</f>
        <v>109101272</v>
      </c>
      <c r="L12" s="46">
        <f t="shared" si="3"/>
        <v>0.939328250911685</v>
      </c>
      <c r="Z12" s="24"/>
    </row>
    <row r="13" spans="1:26" ht="12.75">
      <c r="A13" s="10" t="s">
        <v>9</v>
      </c>
      <c r="B13" s="14">
        <v>15537225</v>
      </c>
      <c r="C13" s="14">
        <v>2477035</v>
      </c>
      <c r="D13" s="13">
        <v>58037460</v>
      </c>
      <c r="E13" s="29">
        <v>7100900</v>
      </c>
      <c r="F13" s="18">
        <v>22107191</v>
      </c>
      <c r="G13" s="37">
        <f>2257351+971324</f>
        <v>3228675</v>
      </c>
      <c r="H13" s="33">
        <f t="shared" si="0"/>
        <v>95681876</v>
      </c>
      <c r="I13" s="22">
        <f t="shared" si="1"/>
        <v>12806610</v>
      </c>
      <c r="J13" s="21">
        <f t="shared" si="2"/>
        <v>108488486</v>
      </c>
      <c r="K13" s="41">
        <f>'[1]Összesítő_2018'!$J$13</f>
        <v>106757387</v>
      </c>
      <c r="L13" s="46">
        <f t="shared" si="3"/>
        <v>1.0162152619940015</v>
      </c>
      <c r="Z13" s="24"/>
    </row>
    <row r="14" spans="1:26" ht="12.75">
      <c r="A14" s="8" t="s">
        <v>10</v>
      </c>
      <c r="B14" s="14">
        <v>14329110</v>
      </c>
      <c r="C14" s="14">
        <v>1898850</v>
      </c>
      <c r="D14" s="13">
        <v>51490677</v>
      </c>
      <c r="E14" s="29">
        <v>6153366</v>
      </c>
      <c r="F14" s="17">
        <v>22113230</v>
      </c>
      <c r="G14" s="37">
        <f>2131139+888001</f>
        <v>3019140</v>
      </c>
      <c r="H14" s="33">
        <f t="shared" si="0"/>
        <v>87933017</v>
      </c>
      <c r="I14" s="22">
        <f t="shared" si="1"/>
        <v>11071356</v>
      </c>
      <c r="J14" s="21">
        <f t="shared" si="2"/>
        <v>99004373</v>
      </c>
      <c r="K14" s="41">
        <f>'[1]Összesítő_2018'!$J$14</f>
        <v>102435676</v>
      </c>
      <c r="L14" s="46">
        <f t="shared" si="3"/>
        <v>0.9665028519946508</v>
      </c>
      <c r="Z14" s="24"/>
    </row>
    <row r="15" spans="1:26" ht="12.75">
      <c r="A15" s="8" t="s">
        <v>11</v>
      </c>
      <c r="B15" s="14">
        <v>14659310</v>
      </c>
      <c r="C15" s="14">
        <v>2380568</v>
      </c>
      <c r="D15" s="14">
        <v>63299417</v>
      </c>
      <c r="E15" s="29">
        <v>7314132</v>
      </c>
      <c r="F15" s="17">
        <v>24077488</v>
      </c>
      <c r="G15" s="37">
        <f>1736224+1275233</f>
        <v>3011457</v>
      </c>
      <c r="H15" s="33">
        <f t="shared" si="0"/>
        <v>102036215</v>
      </c>
      <c r="I15" s="22">
        <f t="shared" si="1"/>
        <v>12706157</v>
      </c>
      <c r="J15" s="21">
        <f t="shared" si="2"/>
        <v>114742372</v>
      </c>
      <c r="K15" s="41">
        <f>'[1]Összesítő_2018'!$J$15</f>
        <v>106030297</v>
      </c>
      <c r="L15" s="46">
        <f t="shared" si="3"/>
        <v>1.0821659020723104</v>
      </c>
      <c r="Z15" s="24"/>
    </row>
    <row r="16" spans="1:26" ht="12.75">
      <c r="A16" s="8" t="s">
        <v>12</v>
      </c>
      <c r="B16" s="14">
        <v>15692400</v>
      </c>
      <c r="C16" s="14">
        <v>2128535</v>
      </c>
      <c r="D16" s="14">
        <v>67482901</v>
      </c>
      <c r="E16" s="30">
        <v>7970994</v>
      </c>
      <c r="F16" s="17">
        <v>25379156</v>
      </c>
      <c r="G16" s="37">
        <f>3247556+856059</f>
        <v>4103615</v>
      </c>
      <c r="H16" s="33">
        <f t="shared" si="0"/>
        <v>108554457</v>
      </c>
      <c r="I16" s="22">
        <f t="shared" si="1"/>
        <v>14203144</v>
      </c>
      <c r="J16" s="21">
        <f>SUM(H16:I16)</f>
        <v>122757601</v>
      </c>
      <c r="K16" s="41">
        <v>120788808</v>
      </c>
      <c r="L16" s="46">
        <f t="shared" si="3"/>
        <v>1.0162994654272937</v>
      </c>
      <c r="Z16" s="24"/>
    </row>
    <row r="17" spans="1:12" ht="12.75">
      <c r="A17" s="8" t="s">
        <v>13</v>
      </c>
      <c r="B17" s="14">
        <v>13959255</v>
      </c>
      <c r="C17" s="14">
        <v>1948400</v>
      </c>
      <c r="D17" s="14">
        <v>64472181</v>
      </c>
      <c r="E17" s="30">
        <v>7205965</v>
      </c>
      <c r="F17" s="14">
        <v>21649398</v>
      </c>
      <c r="G17" s="30">
        <f>2421500+816670</f>
        <v>3238170</v>
      </c>
      <c r="H17" s="33">
        <f t="shared" si="0"/>
        <v>100080834</v>
      </c>
      <c r="I17" s="22">
        <f t="shared" si="1"/>
        <v>12392535</v>
      </c>
      <c r="J17" s="21">
        <f>SUM(H17:I17)</f>
        <v>112473369</v>
      </c>
      <c r="K17" s="41">
        <f>'[1]Összesítő_2018'!$K$17</f>
        <v>116059704</v>
      </c>
      <c r="L17" s="46">
        <f t="shared" si="3"/>
        <v>0.969099223275634</v>
      </c>
    </row>
    <row r="18" spans="1:12" s="1" customFormat="1" ht="13.5" thickBot="1">
      <c r="A18" s="9" t="s">
        <v>14</v>
      </c>
      <c r="B18" s="16">
        <v>14339230</v>
      </c>
      <c r="C18" s="16">
        <v>2048400</v>
      </c>
      <c r="D18" s="16">
        <v>56347476</v>
      </c>
      <c r="E18" s="31">
        <v>6564351</v>
      </c>
      <c r="F18" s="73">
        <v>24727882</v>
      </c>
      <c r="G18" s="31">
        <v>3752938</v>
      </c>
      <c r="H18" s="33">
        <f t="shared" si="0"/>
        <v>95414588</v>
      </c>
      <c r="I18" s="22">
        <f t="shared" si="1"/>
        <v>12365689</v>
      </c>
      <c r="J18" s="21">
        <f>SUM(H18:I18)</f>
        <v>107780277</v>
      </c>
      <c r="K18" s="49">
        <f>'[1]Összesítő_2018'!$J$18</f>
        <v>101285825</v>
      </c>
      <c r="L18" s="46">
        <f t="shared" si="3"/>
        <v>1.0641200483878173</v>
      </c>
    </row>
    <row r="19" spans="1:26" s="2" customFormat="1" ht="13.5" thickBot="1">
      <c r="A19" s="3" t="s">
        <v>1</v>
      </c>
      <c r="B19" s="4">
        <f aca="true" t="shared" si="4" ref="B19:I19">SUM(B7:B18)</f>
        <v>177638720</v>
      </c>
      <c r="C19" s="20">
        <f t="shared" si="4"/>
        <v>25417938</v>
      </c>
      <c r="D19" s="4">
        <f t="shared" si="4"/>
        <v>722154674</v>
      </c>
      <c r="E19" s="20">
        <f t="shared" si="4"/>
        <v>86522197</v>
      </c>
      <c r="F19" s="4">
        <f t="shared" si="4"/>
        <v>285331493</v>
      </c>
      <c r="G19" s="20">
        <f t="shared" si="4"/>
        <v>41449211</v>
      </c>
      <c r="H19" s="19">
        <f t="shared" si="4"/>
        <v>1185124887</v>
      </c>
      <c r="I19" s="19">
        <f t="shared" si="4"/>
        <v>153389346</v>
      </c>
      <c r="J19" s="5">
        <f>SUM(J7:J18)</f>
        <v>1338514233</v>
      </c>
      <c r="K19" s="43">
        <f>SUM(K7:K18)</f>
        <v>1318450512</v>
      </c>
      <c r="L19" s="44">
        <f>J19/K19</f>
        <v>1.015217651946272</v>
      </c>
      <c r="Z19" s="24"/>
    </row>
    <row r="20" spans="2:11" s="50" customFormat="1" ht="12" customHeight="1">
      <c r="B20" s="52"/>
      <c r="C20" s="52"/>
      <c r="D20" s="77"/>
      <c r="E20" s="77"/>
      <c r="F20" s="77"/>
      <c r="G20" s="77"/>
      <c r="H20" s="58"/>
      <c r="I20" s="59" t="s">
        <v>29</v>
      </c>
      <c r="J20" s="60">
        <f>E26</f>
        <v>10860928.481489</v>
      </c>
      <c r="K20" s="51">
        <f>'[1]Összesítő_2018'!$J$20</f>
        <v>17789867</v>
      </c>
    </row>
    <row r="21" spans="2:12" ht="12.75">
      <c r="B21" s="38"/>
      <c r="C21" s="51"/>
      <c r="D21" s="66"/>
      <c r="E21" s="49"/>
      <c r="F21" s="77"/>
      <c r="G21" s="51"/>
      <c r="H21" s="50"/>
      <c r="I21" s="61" t="s">
        <v>1</v>
      </c>
      <c r="J21" s="62">
        <f>SUM(J19:J20)</f>
        <v>1349375161.481489</v>
      </c>
      <c r="K21" s="43">
        <f>SUM(K19:K20)</f>
        <v>1336240379</v>
      </c>
      <c r="L21" s="44">
        <f>J21/K21</f>
        <v>1.0098296554182253</v>
      </c>
    </row>
    <row r="22" spans="1:26" ht="12.75">
      <c r="A22" s="65" t="s">
        <v>32</v>
      </c>
      <c r="B22" s="49"/>
      <c r="C22" s="49"/>
      <c r="D22" s="49"/>
      <c r="E22" s="66"/>
      <c r="F22" s="38"/>
      <c r="G22" s="24"/>
      <c r="H22" s="24"/>
      <c r="I22" s="24"/>
      <c r="J22" s="24"/>
      <c r="Z22" s="44"/>
    </row>
    <row r="23" spans="1:10" ht="12.75">
      <c r="A23" s="67" t="s">
        <v>30</v>
      </c>
      <c r="B23" s="49"/>
      <c r="C23" s="49"/>
      <c r="D23" s="68"/>
      <c r="E23" s="49">
        <v>4144575</v>
      </c>
      <c r="G23" s="42"/>
      <c r="H23" s="24"/>
      <c r="I23" s="24"/>
      <c r="J23" s="24"/>
    </row>
    <row r="24" spans="1:10" ht="12.75">
      <c r="A24" s="1" t="s">
        <v>25</v>
      </c>
      <c r="B24" s="1"/>
      <c r="C24" s="64"/>
      <c r="D24" s="1"/>
      <c r="E24" s="49">
        <v>3803960.4814890004</v>
      </c>
      <c r="G24" s="42"/>
      <c r="H24" s="24"/>
      <c r="I24" s="24"/>
      <c r="J24" s="24"/>
    </row>
    <row r="25" spans="1:26" ht="12.75">
      <c r="A25" s="67" t="s">
        <v>31</v>
      </c>
      <c r="B25" s="1"/>
      <c r="C25" s="64"/>
      <c r="D25" s="1"/>
      <c r="E25" s="49">
        <v>2912393</v>
      </c>
      <c r="F25" s="24"/>
      <c r="G25" s="24"/>
      <c r="Z25" s="53"/>
    </row>
    <row r="26" spans="1:26" ht="12.75">
      <c r="A26" s="56"/>
      <c r="C26" s="42"/>
      <c r="E26" s="63">
        <f>SUM(E23:E25)</f>
        <v>10860928.481489</v>
      </c>
      <c r="F26" s="24"/>
      <c r="G26" s="24"/>
      <c r="Z26" s="53"/>
    </row>
    <row r="27" spans="1:26" ht="12.75">
      <c r="A27" s="56"/>
      <c r="C27" s="42"/>
      <c r="E27" s="45"/>
      <c r="F27" s="24"/>
      <c r="G27" s="24"/>
      <c r="Z27" s="53"/>
    </row>
    <row r="28" spans="7:9" ht="12.75">
      <c r="G28" s="54" t="s">
        <v>26</v>
      </c>
      <c r="H28" s="55" t="s">
        <v>27</v>
      </c>
      <c r="I28" s="55" t="s">
        <v>28</v>
      </c>
    </row>
    <row r="29" spans="2:27" ht="12.75">
      <c r="B29" s="47"/>
      <c r="D29" s="56" t="s">
        <v>33</v>
      </c>
      <c r="E29" s="1"/>
      <c r="F29" s="1"/>
      <c r="G29" s="49">
        <v>1190397000</v>
      </c>
      <c r="H29" s="49">
        <v>161037000</v>
      </c>
      <c r="I29" s="49">
        <f>SUM(G29:H29)</f>
        <v>1351434000</v>
      </c>
      <c r="J29" s="1"/>
      <c r="AA29" s="38"/>
    </row>
    <row r="30" spans="4:10" ht="12.75">
      <c r="D30" s="56" t="s">
        <v>34</v>
      </c>
      <c r="E30" s="1"/>
      <c r="F30" s="1"/>
      <c r="G30" s="49">
        <f>SUM(B19,D19,F19,J20)</f>
        <v>1195985815.481489</v>
      </c>
      <c r="H30" s="49">
        <f>SUM(C19,E19,G19)</f>
        <v>153389346</v>
      </c>
      <c r="I30" s="49">
        <f>J21</f>
        <v>1349375161.481489</v>
      </c>
      <c r="J30" s="49"/>
    </row>
    <row r="31" spans="4:10" ht="12.75">
      <c r="D31" s="45" t="s">
        <v>35</v>
      </c>
      <c r="E31" s="49"/>
      <c r="F31" s="1"/>
      <c r="G31" s="57">
        <f>G30/G29</f>
        <v>1.00469491731035</v>
      </c>
      <c r="H31" s="57">
        <f>H30/H29</f>
        <v>0.9525099573389967</v>
      </c>
      <c r="I31" s="57">
        <f>I30/I29</f>
        <v>0.9984765526703405</v>
      </c>
      <c r="J31" s="57"/>
    </row>
    <row r="32" spans="1:26" s="2" customFormat="1" ht="12.75">
      <c r="A32" s="39"/>
      <c r="B32" s="40"/>
      <c r="C32" s="40"/>
      <c r="D32" s="40"/>
      <c r="E32" s="40"/>
      <c r="F32" s="48"/>
      <c r="G32" s="40"/>
      <c r="H32" s="40"/>
      <c r="I32" s="40"/>
      <c r="J32" s="40"/>
      <c r="L32" s="38"/>
      <c r="Z32" s="24"/>
    </row>
    <row r="33" spans="1:26" s="2" customFormat="1" ht="12.75">
      <c r="A33" s="39"/>
      <c r="B33" s="40"/>
      <c r="C33" s="40"/>
      <c r="D33" s="42"/>
      <c r="E33" s="45"/>
      <c r="F33" s="40"/>
      <c r="G33" s="45"/>
      <c r="I33" s="40"/>
      <c r="J33" s="43"/>
      <c r="K33" s="45"/>
      <c r="L33" s="38"/>
      <c r="Z33" s="24"/>
    </row>
    <row r="34" spans="2:10" ht="12.75">
      <c r="B34" s="24"/>
      <c r="C34" s="46"/>
      <c r="D34" s="24"/>
      <c r="E34" s="46"/>
      <c r="F34" s="40"/>
      <c r="H34" s="2"/>
      <c r="I34" s="24"/>
      <c r="J34" s="24"/>
    </row>
    <row r="35" ht="12.75">
      <c r="J35" s="24"/>
    </row>
    <row r="36" spans="8:10" ht="12.75">
      <c r="H36" s="49"/>
      <c r="J36" s="41"/>
    </row>
    <row r="37" spans="8:10" ht="12.75">
      <c r="H37" s="49"/>
      <c r="J37" s="41"/>
    </row>
    <row r="38" spans="8:10" ht="12.75">
      <c r="H38" s="49"/>
      <c r="J38" s="41"/>
    </row>
    <row r="39" spans="8:10" ht="12.75">
      <c r="H39" s="49"/>
      <c r="J39" s="24"/>
    </row>
    <row r="40" ht="12.75">
      <c r="J40" s="41"/>
    </row>
    <row r="42" spans="10:11" ht="12.75">
      <c r="J42" s="24"/>
      <c r="K42" s="24"/>
    </row>
  </sheetData>
  <sheetProtection/>
  <mergeCells count="10">
    <mergeCell ref="A2:J2"/>
    <mergeCell ref="H4:H5"/>
    <mergeCell ref="I4:I5"/>
    <mergeCell ref="A5:A6"/>
    <mergeCell ref="K4:K6"/>
    <mergeCell ref="L4:L6"/>
    <mergeCell ref="B4:C5"/>
    <mergeCell ref="D4:E5"/>
    <mergeCell ref="F4:G5"/>
    <mergeCell ref="J4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zoomScale="85" zoomScaleNormal="85" zoomScalePageLayoutView="0" workbookViewId="0" topLeftCell="A1">
      <selection activeCell="B19" sqref="B19"/>
    </sheetView>
  </sheetViews>
  <sheetFormatPr defaultColWidth="9.140625" defaultRowHeight="12.75"/>
  <cols>
    <col min="1" max="1" width="52.28125" style="0" customWidth="1"/>
    <col min="2" max="2" width="64.140625" style="0" customWidth="1"/>
    <col min="3" max="3" width="133.8515625" style="0" customWidth="1"/>
  </cols>
  <sheetData>
    <row r="1" spans="1:3" ht="41.25" customHeight="1">
      <c r="A1" s="101" t="s">
        <v>50</v>
      </c>
      <c r="B1" s="105" t="s">
        <v>53</v>
      </c>
      <c r="C1" s="106"/>
    </row>
    <row r="2" spans="1:3" ht="36.75" customHeight="1">
      <c r="A2" s="109"/>
      <c r="B2" s="107" t="s">
        <v>54</v>
      </c>
      <c r="C2" s="108"/>
    </row>
    <row r="3" spans="1:3" ht="34.5" customHeight="1">
      <c r="A3" s="109"/>
      <c r="B3" s="107" t="s">
        <v>56</v>
      </c>
      <c r="C3" s="108"/>
    </row>
    <row r="4" spans="1:3" ht="32.25" customHeight="1">
      <c r="A4" s="109"/>
      <c r="B4" s="107" t="s">
        <v>57</v>
      </c>
      <c r="C4" s="108"/>
    </row>
    <row r="5" spans="1:3" ht="32.25" customHeight="1" thickBot="1">
      <c r="A5" s="110"/>
      <c r="B5" s="107" t="s">
        <v>51</v>
      </c>
      <c r="C5" s="108"/>
    </row>
    <row r="6" spans="1:5" ht="60.75" customHeight="1">
      <c r="A6" s="101" t="s">
        <v>38</v>
      </c>
      <c r="B6" s="98" t="s">
        <v>42</v>
      </c>
      <c r="C6" s="69" t="s">
        <v>46</v>
      </c>
      <c r="E6" s="24"/>
    </row>
    <row r="7" spans="1:3" ht="42.75" customHeight="1">
      <c r="A7" s="102"/>
      <c r="B7" s="99"/>
      <c r="C7" s="70" t="s">
        <v>55</v>
      </c>
    </row>
    <row r="8" spans="1:3" ht="29.25" customHeight="1">
      <c r="A8" s="102"/>
      <c r="B8" s="99"/>
      <c r="C8" s="70" t="s">
        <v>39</v>
      </c>
    </row>
    <row r="9" spans="1:3" ht="54" customHeight="1">
      <c r="A9" s="102"/>
      <c r="B9" s="99" t="s">
        <v>37</v>
      </c>
      <c r="C9" s="70" t="s">
        <v>58</v>
      </c>
    </row>
    <row r="10" spans="1:3" ht="38.25" customHeight="1">
      <c r="A10" s="102"/>
      <c r="B10" s="100"/>
      <c r="C10" s="70" t="s">
        <v>59</v>
      </c>
    </row>
    <row r="11" spans="1:3" ht="40.5" customHeight="1">
      <c r="A11" s="102"/>
      <c r="B11" s="71" t="s">
        <v>64</v>
      </c>
      <c r="C11" s="70" t="s">
        <v>41</v>
      </c>
    </row>
    <row r="12" spans="1:3" ht="28.5" customHeight="1">
      <c r="A12" s="102"/>
      <c r="B12" s="71" t="s">
        <v>43</v>
      </c>
      <c r="C12" s="70" t="s">
        <v>60</v>
      </c>
    </row>
    <row r="13" spans="1:3" ht="56.25" customHeight="1">
      <c r="A13" s="102"/>
      <c r="B13" s="71" t="s">
        <v>36</v>
      </c>
      <c r="C13" s="70" t="s">
        <v>61</v>
      </c>
    </row>
    <row r="14" spans="1:3" ht="52.5" customHeight="1">
      <c r="A14" s="103"/>
      <c r="B14" s="71" t="s">
        <v>44</v>
      </c>
      <c r="C14" s="70" t="s">
        <v>62</v>
      </c>
    </row>
    <row r="15" spans="1:3" ht="51.75" customHeight="1">
      <c r="A15" s="103"/>
      <c r="B15" s="71" t="s">
        <v>47</v>
      </c>
      <c r="C15" s="75" t="s">
        <v>48</v>
      </c>
    </row>
    <row r="16" spans="1:3" ht="41.25" customHeight="1">
      <c r="A16" s="103"/>
      <c r="B16" s="71" t="s">
        <v>45</v>
      </c>
      <c r="C16" s="75" t="s">
        <v>63</v>
      </c>
    </row>
    <row r="17" spans="1:3" ht="36.75" customHeight="1" thickBot="1">
      <c r="A17" s="104"/>
      <c r="B17" s="72" t="s">
        <v>40</v>
      </c>
      <c r="C17" s="76" t="s">
        <v>49</v>
      </c>
    </row>
    <row r="18" spans="1:3" ht="49.5" customHeight="1" thickBot="1">
      <c r="A18" s="74" t="s">
        <v>52</v>
      </c>
      <c r="B18" s="96" t="s">
        <v>65</v>
      </c>
      <c r="C18" s="97"/>
    </row>
  </sheetData>
  <sheetProtection/>
  <mergeCells count="10">
    <mergeCell ref="B18:C18"/>
    <mergeCell ref="B6:B8"/>
    <mergeCell ref="B9:B10"/>
    <mergeCell ref="A6:A17"/>
    <mergeCell ref="B1:C1"/>
    <mergeCell ref="B2:C2"/>
    <mergeCell ref="B3:C3"/>
    <mergeCell ref="B4:C4"/>
    <mergeCell ref="B5:C5"/>
    <mergeCell ref="A1:A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II. Kerületi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Nagy Zsuzsanna</cp:lastModifiedBy>
  <cp:lastPrinted>2017-05-09T07:41:26Z</cp:lastPrinted>
  <dcterms:created xsi:type="dcterms:W3CDTF">2011-06-07T10:29:26Z</dcterms:created>
  <dcterms:modified xsi:type="dcterms:W3CDTF">2020-01-09T15:32:48Z</dcterms:modified>
  <cp:category/>
  <cp:version/>
  <cp:contentType/>
  <cp:contentStatus/>
</cp:coreProperties>
</file>